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_Kunden\dew21\donetz\"/>
    </mc:Choice>
  </mc:AlternateContent>
  <xr:revisionPtr revIDLastSave="0" documentId="8_{4435FDA9-7A45-4072-9C59-7AE905B90404}" xr6:coauthVersionLast="44" xr6:coauthVersionMax="44" xr10:uidLastSave="{00000000-0000-0000-0000-000000000000}"/>
  <bookViews>
    <workbookView xWindow="-28920" yWindow="-1755" windowWidth="29040" windowHeight="1824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F53" i="18"/>
  <c r="M63" i="18"/>
  <c r="D32" i="18"/>
  <c r="H31" i="18" s="1"/>
  <c r="K53" i="18"/>
  <c r="E63" i="18"/>
  <c r="G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L31" i="18"/>
  <c r="N31" i="18"/>
  <c r="I31" i="18"/>
  <c r="H53" i="18"/>
  <c r="H63" i="18"/>
  <c r="D24" i="15"/>
  <c r="C23" i="15"/>
  <c r="D56" i="18" l="1"/>
  <c r="J55" i="18" s="1"/>
  <c r="M31" i="18"/>
  <c r="G31" i="18"/>
  <c r="G21" i="18"/>
  <c r="N21" i="18"/>
  <c r="F31" i="18"/>
  <c r="K31" i="18"/>
  <c r="E31" i="18" s="1"/>
  <c r="K21" i="18"/>
  <c r="J31" i="18"/>
  <c r="I21" i="18"/>
  <c r="H21" i="18"/>
  <c r="F21" i="18"/>
  <c r="E21" i="18" s="1"/>
  <c r="L21" i="18"/>
  <c r="D66" i="18"/>
  <c r="K65" i="18" s="1"/>
  <c r="L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9" i="7"/>
  <c r="S19" i="7"/>
  <c r="T19" i="7"/>
  <c r="U19" i="7"/>
  <c r="V19" i="7"/>
  <c r="W19" i="7"/>
  <c r="S12" i="7"/>
  <c r="T12" i="7"/>
  <c r="U12" i="7"/>
  <c r="V12" i="7"/>
  <c r="W12" i="7"/>
  <c r="R12" i="7"/>
  <c r="E65" i="18" l="1"/>
  <c r="X12" i="7"/>
  <c r="X13" i="7"/>
  <c r="X11" i="7"/>
  <c r="X19" i="7"/>
  <c r="X16" i="7"/>
  <c r="X15" i="7"/>
  <c r="X17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8" i="7" s="1"/>
  <c r="H21" i="4"/>
  <c r="V18" i="7" s="1"/>
  <c r="G21" i="4"/>
  <c r="U18" i="7" s="1"/>
  <c r="F21" i="4"/>
  <c r="T18" i="7" s="1"/>
  <c r="E21" i="4"/>
  <c r="S18" i="7" s="1"/>
  <c r="D21" i="4"/>
  <c r="R18" i="7" s="1"/>
  <c r="X18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9" i="7" l="1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K19" i="7"/>
  <c r="M18" i="7"/>
  <c r="O17" i="7"/>
  <c r="F17" i="7"/>
  <c r="I16" i="7"/>
  <c r="K15" i="7"/>
  <c r="M14" i="7"/>
  <c r="O13" i="7"/>
  <c r="F13" i="7"/>
  <c r="I12" i="7"/>
  <c r="P19" i="7"/>
  <c r="H19" i="7"/>
  <c r="J18" i="7"/>
  <c r="L17" i="7"/>
  <c r="N16" i="7"/>
  <c r="P15" i="7"/>
  <c r="H15" i="7"/>
  <c r="J14" i="7"/>
  <c r="L13" i="7"/>
  <c r="N12" i="7"/>
  <c r="O19" i="7"/>
  <c r="F19" i="7"/>
  <c r="I18" i="7"/>
  <c r="K17" i="7"/>
  <c r="M16" i="7"/>
  <c r="O15" i="7"/>
  <c r="F15" i="7"/>
  <c r="I14" i="7"/>
  <c r="K13" i="7"/>
  <c r="M12" i="7"/>
  <c r="L19" i="7"/>
  <c r="N18" i="7"/>
  <c r="P17" i="7"/>
  <c r="H17" i="7"/>
  <c r="J16" i="7"/>
  <c r="L15" i="7"/>
  <c r="N14" i="7"/>
  <c r="P13" i="7"/>
  <c r="H13" i="7"/>
  <c r="J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12" i="7"/>
  <c r="Q16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<sst xmlns="http://schemas.openxmlformats.org/spreadsheetml/2006/main" count="1364" uniqueCount="673">
  <si>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</si>
  <si>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</si>
  <si>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</si>
  <si>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</si>
  <si>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</si>
  <si>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</si>
  <si>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</si>
  <si>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</si>
  <si>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</si>
  <si>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</si>
  <si>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</si>
  <si>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</si>
  <si>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</si>
  <si>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</si>
  <si>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</si>
  <si>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</si>
  <si>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</si>
  <si>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</si>
  <si>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</si>
  <si>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</si>
  <si>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</si>
  <si>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</si>
  <si>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</si>
  <si>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</si>
  <si>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</si>
  <si>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</si>
  <si>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</si>
  <si>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</si>
  <si>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</si>
  <si>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</si>
  <si>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</si>
  <si>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</si>
  <si>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</si>
  <si>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</si>
  <si>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</si>
  <si>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</si>
  <si>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</si>
  <si>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</si>
  <si>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</si>
  <si>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</si>
  <si>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</si>
  <si>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</si>
  <si>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</si>
  <si>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</si>
  <si>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</si>
  <si>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</si>
  <si>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</si>
  <si>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</si>
  <si>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</si>
  <si>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</si>
  <si>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</si>
  <si>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</si>
  <si>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</si>
  <si>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</si>
  <si>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</si>
  <si>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</si>
  <si>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</si>
  <si>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</si>
  <si>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</si>
  <si>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</si>
  <si>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</si>
  <si>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</si>
  <si>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</si>
  <si>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</si>
  <si>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</si>
  <si>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</si>
  <si>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</si>
  <si>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</si>
  <si>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</si>
  <si>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</si>
  <si>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</si>
  <si>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</si>
  <si>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</si>
  <si>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</si>
  <si>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</si>
  <si>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</si>
  <si>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</si>
  <si>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</si>
  <si>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</si>
  <si>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</si>
  <si>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</si>
  <si>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</si>
  <si>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</si>
  <si>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</si>
  <si>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</si>
  <si>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</si>
  <si>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</si>
  <si>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</si>
  <si>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</si>
  <si>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</si>
  <si>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</si>
  <si>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</si>
  <si>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</si>
  <si>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</si>
  <si>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</si>
  <si>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</si>
  <si>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</si>
  <si>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</si>
  <si>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</si>
  <si>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</si>
  <si>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</si>
  <si>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</si>
  <si>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</si>
  <si>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</si>
  <si>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</si>
  <si>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</si>
  <si>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</si>
  <si>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</si>
  <si>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</si>
  <si>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</si>
  <si>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</si>
  <si>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</si>
  <si>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</si>
  <si>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</si>
  <si>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</si>
  <si>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</si>
  <si>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</si>
  <si>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</si>
  <si>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</si>
  <si>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</si>
  <si>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</si>
  <si>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</si>
  <si>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</si>
  <si>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</si>
  <si>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</si>
  <si>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</si>
  <si>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</si>
  <si>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</si>
  <si>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</si>
  <si>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</si>
  <si>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</si>
  <si>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</si>
  <si>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</si>
  <si>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</si>
  <si>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</si>
  <si>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</si>
  <si>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</si>
  <si>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</si>
  <si>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</si>
  <si>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</si>
  <si>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</si>
  <si>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</si>
  <si>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</si>
  <si>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</si>
  <si>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</si>
  <si>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</si>
  <si>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</si>
  <si>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</si>
  <si>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</si>
  <si>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</si>
  <si>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</si>
  <si>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</si>
  <si>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</si>
  <si>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</si>
  <si>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</si>
  <si>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</si>
  <si>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</si>
  <si>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</si>
  <si>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</si>
  <si>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</si>
  <si>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</si>
  <si>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</si>
  <si>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</si>
  <si>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</si>
  <si>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</si>
  <si>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</si>
  <si>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</si>
  <si>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</si>
  <si>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</si>
  <si>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</si>
  <si>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</si>
  <si>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</si>
  <si>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</si>
  <si>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</si>
  <si>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</si>
  <si>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</si>
  <si>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</si>
  <si>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</si>
  <si>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</si>
  <si>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</si>
  <si>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</si>
  <si>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</si>
  <si>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</si>
  <si>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</si>
  <si>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</si>
  <si>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</si>
  <si>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</si>
  <si>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</si>
  <si>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</si>
  <si>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</si>
  <si>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</si>
  <si>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</si>
  <si>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</si>
  <si>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</si>
  <si>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</si>
  <si>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</si>
  <si>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</si>
  <si>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</si>
  <si>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</si>
  <si>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</si>
  <si>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</si>
  <si>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</si>
  <si>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</si>
  <si>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</si>
  <si>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</si>
  <si>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</si>
  <si>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</si>
  <si>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</si>
  <si>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</si>
  <si>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</si>
  <si>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</si>
  <si>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</si>
  <si>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</si>
  <si>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</si>
  <si>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</si>
  <si>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</si>
  <si>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</si>
  <si>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</si>
  <si>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</si>
  <si>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</si>
  <si>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</si>
  <si>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</si>
  <si>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</si>
  <si>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</si>
  <si>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</si>
  <si>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</si>
  <si>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</si>
  <si>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</si>
  <si>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</si>
  <si>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</si>
  <si>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</si>
  <si>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</si>
  <si>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</si>
  <si>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</si>
  <si>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</si>
  <si>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</si>
  <si>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</si>
  <si>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</si>
  <si>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</si>
  <si>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</si>
  <si>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</si>
  <si>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</si>
  <si>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</si>
  <si>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</si>
  <si>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</si>
  <si>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</si>
  <si>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</si>
  <si>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</si>
  <si>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</si>
  <si>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</si>
  <si>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</si>
  <si>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</si>
  <si>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</si>
  <si>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</si>
  <si>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</si>
  <si>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</si>
  <si>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</si>
  <si>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</si>
  <si>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</si>
  <si>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</si>
  <si>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</si>
  <si>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</si>
  <si>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</si>
  <si>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</si>
  <si>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</si>
  <si>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</si>
  <si>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</si>
  <si>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</si>
  <si>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</si>
  <si>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</si>
  <si>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</si>
  <si>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</si>
  <si>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</si>
  <si>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</si>
  <si>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</si>
  <si>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</si>
  <si>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</si>
  <si>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</si>
  <si>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</si>
  <si>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</si>
  <si>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</si>
  <si>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</si>
  <si>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</si>
  <si>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</si>
  <si>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</si>
  <si>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</si>
  <si>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</si>
  <si>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</si>
  <si>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</si>
  <si>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</si>
  <si>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</si>
  <si>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</si>
  <si>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</si>
  <si>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</si>
  <si>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</si>
  <si>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</si>
  <si>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</si>
  <si>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</si>
  <si>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</si>
  <si>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</si>
  <si>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</si>
  <si>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</si>
  <si>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</si>
  <si>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</si>
  <si>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</si>
  <si>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</si>
  <si>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</si>
  <si>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</si>
  <si>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</si>
  <si>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</si>
  <si>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</si>
  <si>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</si>
  <si>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</si>
  <si>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</si>
  <si>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</si>
  <si>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</si>
  <si>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</si>
  <si>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</si>
  <si>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</si>
  <si>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</si>
  <si>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</si>
  <si>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</si>
  <si>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</si>
  <si>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</si>
  <si>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</si>
  <si>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</si>
  <si>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</si>
  <si>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</si>
  <si>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</si>
  <si>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</si>
  <si>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</si>
  <si>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</si>
  <si>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</si>
  <si>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</si>
  <si>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</si>
  <si>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</si>
  <si>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</si>
  <si>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</si>
  <si>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</si>
  <si>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</si>
  <si>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</si>
  <si>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</si>
  <si>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</si>
  <si>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</si>
  <si>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</si>
  <si>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</si>
  <si>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</si>
  <si>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</si>
  <si>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</si>
  <si>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</si>
  <si>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</si>
  <si>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</si>
  <si>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</si>
  <si>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</si>
  <si>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</si>
  <si>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</si>
  <si>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</si>
  <si>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</si>
  <si>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</si>
  <si>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</si>
  <si>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</si>
  <si>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</si>
  <si>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</si>
  <si>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</si>
  <si>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</si>
  <si>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</si>
  <si>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</si>
  <si>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</si>
  <si>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</si>
  <si>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</si>
  <si>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</si>
  <si>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</si>
  <si>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</si>
  <si>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</si>
  <si>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</si>
  <si>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</si>
  <si>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</si>
  <si>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</si>
  <si>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</si>
  <si>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</si>
  <si>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</si>
  <si>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</si>
  <si>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</si>
  <si>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</si>
  <si>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</si>
  <si>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</si>
  <si>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</si>
  <si>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</si>
  <si>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</si>
  <si>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</si>
  <si>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</si>
  <si>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</si>
  <si>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</si>
  <si>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</si>
  <si>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</si>
  <si>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</si>
  <si>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</si>
  <si>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</si>
  <si>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</si>
  <si>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</si>
  <si>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</si>
  <si>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</si>
  <si>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</si>
  <si>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</si>
  <si>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</si>
  <si>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</si>
  <si>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</si>
  <si>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</si>
  <si>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</si>
  <si>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</si>
  <si>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</si>
  <si>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</si>
  <si>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</si>
  <si>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</si>
  <si>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</si>
  <si>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</si>
  <si>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</si>
  <si>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</si>
  <si>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</si>
  <si>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</si>
  <si>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</si>
  <si>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</si>
  <si>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</si>
  <si>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</si>
  <si>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</si>
  <si>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</si>
  <si>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</si>
  <si>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</si>
  <si>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</si>
  <si>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</si>
  <si>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</si>
  <si>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</si>
  <si>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</si>
  <si>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</si>
  <si>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</si>
  <si>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</si>
  <si>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</si>
  <si>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</si>
  <si>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</si>
  <si>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</si>
  <si>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</si>
  <si>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</si>
  <si>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</si>
  <si>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</si>
  <si>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</si>
  <si>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</si>
  <si>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</si>
  <si>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</si>
  <si>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</si>
  <si>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</si>
  <si>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</si>
  <si>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</si>
  <si>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</si>
  <si>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</si>
  <si>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</si>
  <si>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</si>
  <si>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</si>
  <si>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</si>
  <si>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</si>
  <si>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</si>
  <si>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</si>
  <si>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</si>
  <si>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</si>
  <si>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</si>
  <si>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</si>
  <si>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</si>
  <si>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</si>
  <si>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</si>
  <si>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</si>
  <si>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</si>
  <si>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</si>
  <si>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</si>
  <si>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</si>
  <si>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</si>
  <si>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</si>
  <si>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</si>
  <si>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</si>
  <si>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</si>
  <si>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</si>
  <si>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</si>
  <si>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</si>
  <si>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</si>
  <si>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</si>
  <si>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</si>
  <si>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</si>
  <si>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</si>
  <si>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</si>
  <si>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</si>
  <si>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</si>
  <si>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</si>
  <si>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</si>
  <si>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</si>
  <si>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</si>
  <si>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</si>
  <si>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</si>
  <si>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</si>
  <si>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</si>
  <si>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</si>
  <si>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</si>
  <si>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</si>
  <si>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Musternetz 2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</si>
  <si>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</si>
  <si>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</si>
  <si>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</si>
  <si>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</si>
  <si>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</si>
  <si>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</si>
  <si>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</si>
  <si>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</si>
  <si>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</si>
  <si>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</si>
  <si>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</si>
  <si>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</si>
  <si>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</si>
  <si>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</si>
  <si>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</si>
  <si>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</si>
  <si>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</si>
  <si>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</si>
  <si>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</si>
  <si>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</si>
  <si>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</si>
  <si>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</si>
  <si>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</si>
  <si>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</si>
  <si>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</si>
  <si>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</si>
  <si>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</si>
  <si>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</si>
  <si>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</si>
  <si>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</si>
  <si>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</si>
  <si>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</si>
  <si>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</si>
  <si>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</si>
  <si>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</si>
  <si>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</si>
  <si>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</si>
  <si>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</si>
  <si>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</si>
  <si>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</si>
  <si>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</si>
  <si>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</si>
  <si>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</si>
  <si>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</si>
  <si>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</si>
  <si>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</si>
  <si>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</si>
  <si>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</si>
  <si>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</si>
  <si>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</si>
  <si>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</si>
  <si>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</si>
  <si>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</si>
  <si>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</si>
  <si>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</si>
  <si>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</si>
  <si>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</si>
  <si>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</si>
  <si>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</si>
  <si>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</si>
  <si>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</si>
  <si>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</si>
  <si>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</si>
  <si>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</si>
  <si>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</si>
  <si>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</si>
  <si>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</si>
  <si>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</si>
  <si>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</si>
  <si>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</si>
  <si>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</si>
  <si>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</si>
  <si>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</si>
  <si>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</si>
  <si>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</si>
  <si>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</si>
  <si>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</si>
  <si>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</si>
  <si>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</si>
  <si>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</si>
  <si>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</si>
  <si>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</si>
  <si>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</si>
  <si>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</si>
  <si>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</si>
  <si>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</si>
  <si>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</si>
  <si>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</si>
  <si>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</si>
  <si>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</si>
  <si>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</si>
  <si>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</si>
  <si>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</si>
  <si>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</si>
  <si>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</si>
  <si>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</si>
  <si>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</si>
  <si>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</si>
  <si>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</si>
  <si>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</si>
  <si>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</si>
  <si>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</si>
  <si>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</si>
  <si>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</si>
  <si>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</si>
  <si>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</si>
  <si>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</si>
  <si>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</si>
  <si>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</si>
  <si>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</si>
  <si>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</si>
  <si>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</si>
  <si>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</si>
  <si>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</si>
  <si>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</si>
  <si>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</si>
  <si>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</si>
  <si>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</si>
  <si>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</si>
  <si>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</si>
  <si>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</si>
  <si>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</si>
  <si>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</si>
  <si>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</si>
  <si>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</si>
  <si>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</si>
  <si>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</si>
  <si>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</si>
  <si>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</si>
  <si>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</si>
  <si>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</si>
  <si>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</si>
  <si>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</si>
  <si>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</si>
  <si>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</si>
  <si>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</si>
  <si>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</si>
  <si>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</si>
  <si>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</si>
  <si>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</si>
  <si>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</si>
  <si>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</si>
  <si>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</si>
  <si>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</si>
  <si>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</si>
  <si>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</si>
  <si>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</si>
  <si>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</si>
  <si>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</si>
  <si>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</si>
  <si>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</si>
  <si>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</si>
  <si>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</si>
  <si>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</si>
  <si>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</si>
  <si>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</si>
  <si>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</si>
  <si>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</si>
  <si>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Dortmunder Netz GmbH</t>
  </si>
  <si>
    <t>987009030004</t>
  </si>
  <si>
    <t>Güner-Samtlebe-Platz 1</t>
  </si>
  <si>
    <t>Dortmund</t>
  </si>
  <si>
    <t>EDM@do-netz.de</t>
  </si>
  <si>
    <t>0231.54497-075</t>
  </si>
  <si>
    <t>NCHN00700930000</t>
  </si>
  <si>
    <t>Uni  Dortnubd</t>
  </si>
  <si>
    <t>DE_GHD04</t>
  </si>
  <si>
    <t>DE_GKO05</t>
  </si>
  <si>
    <t>DE_GHA05</t>
  </si>
  <si>
    <t>DE_GMK05</t>
  </si>
  <si>
    <t>DE_GMF05</t>
  </si>
  <si>
    <t>Energiedatenmanagement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</si>
</sst>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655</v>
      </c>
    </row>
    <row r="8" spans="2:7" s="8" customFormat="1">
      <c r="B8" s="8" t="s">
        <v>658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656</v>
      </c>
    </row>
    <row r="12" spans="2:7" s="8" customFormat="1">
      <c r="B12" s="8" t="s">
        <v>497</v>
      </c>
    </row>
    <row r="13" spans="2:7" s="8" customFormat="1">
      <c r="B13" s="8" t="s">
        <v>657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E16" sqref="E1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44135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Dortmunder Netz GmbH</v>
      </c>
      <c r="E28" s="38"/>
      <c r="F28" s="11"/>
      <c r="G28" s="2"/>
    </row>
    <row r="29" spans="1:15">
      <c r="B29" s="15"/>
      <c r="C29" s="22" t="s">
        <v>395</v>
      </c>
      <c r="D29" s="45" t="s">
        <v>659</v>
      </c>
      <c r="E29" s="40"/>
      <c r="F29" s="11"/>
      <c r="G29" s="2"/>
    </row>
    <row r="30" spans="1:15">
      <c r="B30" s="15"/>
      <c r="C30" s="22" t="s">
        <v>396</v>
      </c>
      <c r="D30" s="45" t="s">
        <v>500</v>
      </c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abSelected="1" topLeftCell="A7" zoomScale="80" zoomScaleNormal="80" workbookViewId="0">
      <selection activeCell="E27" sqref="E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Dortmunder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Dortmunder Netz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987009030004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613</v>
      </c>
      <c r="D13" s="33" t="s">
        <v>614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665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572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575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574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546</v>
      </c>
      <c r="C35" s="24" t="s">
        <v>494</v>
      </c>
      <c r="D35" s="42">
        <v>7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547</v>
      </c>
      <c r="C37" s="5" t="s">
        <v>365</v>
      </c>
      <c r="D37" s="34">
        <v>1500000</v>
      </c>
      <c r="E37" s="15" t="s">
        <v>504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548</v>
      </c>
      <c r="C40" s="5" t="s">
        <v>366</v>
      </c>
      <c r="D40" s="36">
        <v>500</v>
      </c>
      <c r="E40" s="15" t="s">
        <v>538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537</v>
      </c>
    </row>
    <row r="44" spans="2:39" ht="18" customHeight="1">
      <c r="C44" s="3" t="s">
        <v>539</v>
      </c>
    </row>
    <row r="45" spans="2:39" ht="18" customHeight="1">
      <c r="C45" s="3"/>
    </row>
    <row r="46" spans="2:39" ht="15" customHeight="1">
      <c r="B46" s="22" t="s">
        <v>549</v>
      </c>
      <c r="C46" s="60" t="s">
        <v>573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583</v>
      </c>
      <c r="D48" s="45" t="s">
        <v>662</v>
      </c>
    </row>
    <row r="49" spans="3:4" ht="18" customHeight="1">
      <c r="C49" s="22" t="s">
        <v>584</v>
      </c>
      <c r="D49" s="45" t="s">
        <v>600</v>
      </c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  <row r="62" spans="3:4" ht="18" customHeight="1">
      <c r="C62" s="22" t="s">
        <v>597</v>
      </c>
      <c r="D62" s="45"/>
    </row>
  </sheetData>
  <sheetProtection sheet="1" objects="1" scenarios="1"/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4" zoomScale="70" zoomScaleNormal="70" workbookViewId="0">
      <selection activeCell="O15" sqref="O1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Dortmunder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Dortmunder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987009030004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1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#01'!F10)</f>
        <v>Dortmund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501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501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666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>
        <v>104170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Uni  Dortnubd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>
        <f>E25</f>
        <v>104170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541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Dortmunder Netz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Dortmunder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987009030004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520</v>
      </c>
      <c r="D9" s="129"/>
      <c r="E9" s="129"/>
      <c r="F9" s="153">
        <f>'SLP-Verfahren'!D46</f>
        <v>1</v>
      </c>
      <c r="H9" s="171" t="s">
        <v>598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582</v>
      </c>
      <c r="D10" s="129"/>
      <c r="E10" s="129"/>
      <c r="F10" s="49">
        <v>2</v>
      </c>
      <c r="G10" s="57"/>
      <c r="H10" s="171" t="s">
        <v>599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#02'!F10)</f>
        <v>Muster-Temp.gebiet 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581</v>
      </c>
      <c r="D13" s="342"/>
      <c r="E13" s="342"/>
      <c r="F13" s="181" t="s">
        <v>545</v>
      </c>
      <c r="G13" s="129" t="s">
        <v>543</v>
      </c>
      <c r="H13" s="261" t="s">
        <v>560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569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561</v>
      </c>
      <c r="S14" s="207" t="s">
        <v>562</v>
      </c>
      <c r="T14" s="207" t="s">
        <v>563</v>
      </c>
      <c r="U14" s="207" t="s">
        <v>564</v>
      </c>
      <c r="V14" s="207" t="s">
        <v>544</v>
      </c>
      <c r="W14" s="207" t="s">
        <v>565</v>
      </c>
      <c r="X14" s="207" t="s">
        <v>566</v>
      </c>
      <c r="Y14" s="207" t="s">
        <v>567</v>
      </c>
      <c r="Z14" s="207" t="s">
        <v>568</v>
      </c>
      <c r="AA14" s="207" t="s">
        <v>569</v>
      </c>
      <c r="AB14" s="207" t="s">
        <v>570</v>
      </c>
      <c r="AC14" s="207" t="s">
        <v>571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563</v>
      </c>
      <c r="H15" s="51">
        <v>0</v>
      </c>
      <c r="I15" s="57"/>
      <c r="J15" s="129"/>
      <c r="K15" s="129"/>
      <c r="L15" s="129"/>
      <c r="M15" s="129"/>
      <c r="N15" s="129"/>
      <c r="O15" s="160" t="s">
        <v>525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546</v>
      </c>
      <c r="AJ15" s="260" t="s">
        <v>547</v>
      </c>
      <c r="AK15" s="260" t="s">
        <v>548</v>
      </c>
      <c r="AL15" s="260" t="s">
        <v>549</v>
      </c>
      <c r="AM15" s="260" t="s">
        <v>550</v>
      </c>
      <c r="AN15" s="260" t="s">
        <v>551</v>
      </c>
      <c r="AO15" s="260" t="s">
        <v>552</v>
      </c>
      <c r="AP15" s="260" t="s">
        <v>553</v>
      </c>
      <c r="AQ15" s="260" t="s">
        <v>554</v>
      </c>
      <c r="AR15" s="260" t="s">
        <v>555</v>
      </c>
      <c r="AS15" s="260" t="s">
        <v>556</v>
      </c>
      <c r="AT15" s="260" t="s">
        <v>557</v>
      </c>
      <c r="AU15" s="260" t="s">
        <v>558</v>
      </c>
      <c r="AV15" s="260" t="s">
        <v>559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515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521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516</v>
      </c>
      <c r="D20" s="178" t="s">
        <v>511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523</v>
      </c>
      <c r="D21" s="152" t="s">
        <v>513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534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501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518</v>
      </c>
      <c r="D24" s="186"/>
      <c r="E24" s="155" t="s">
        <v>578</v>
      </c>
      <c r="F24" s="155" t="s">
        <v>579</v>
      </c>
      <c r="G24" s="155"/>
      <c r="H24" s="155"/>
      <c r="I24" s="155"/>
      <c r="J24" s="155"/>
      <c r="K24" s="155"/>
      <c r="L24" s="155"/>
      <c r="M24" s="155"/>
      <c r="N24" s="155"/>
      <c r="O24" s="183" t="s">
        <v>519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512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502</v>
      </c>
      <c r="S26" s="67" t="s">
        <v>503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517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524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530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509</v>
      </c>
      <c r="S34" s="67" t="s">
        <v>510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535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528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529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526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527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532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533</v>
      </c>
      <c r="D46" s="199" t="s">
        <v>531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531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576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540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516</v>
      </c>
      <c r="D54" s="178" t="s">
        <v>511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523</v>
      </c>
      <c r="D55" s="152" t="s">
        <v>513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534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518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519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512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517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524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530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535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577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V33" sqref="V3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Dortmunder Netz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Dortmunder Netz GmbH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987009030004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508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495</v>
      </c>
      <c r="C11" s="139" t="s">
        <v>507</v>
      </c>
      <c r="D11" s="293" t="s">
        <v>247</v>
      </c>
      <c r="E11" s="163" t="s">
        <v>514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Dortmunder Netz GmbH</v>
      </c>
      <c r="D12" s="62" t="s">
        <v>247</v>
      </c>
      <c r="E12" s="164" t="s">
        <v>25</v>
      </c>
      <c r="F12" s="296" t="str">
        <f>VLOOKUP($E12,'BDEW-Standard'!$B$3:$M$158,F$9,0)</f>
        <v>N14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6.4760499999999999E-2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9" si="1">($H12/(1+($I12/($Q$9-$L12))^$J12)+$K12)+MAX($M12*$Q$9+$N12,$O12*$Q$9+$P12)</f>
        <v>0.94490761186795624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Dortmunder Netz GmbH</v>
      </c>
      <c r="D13" s="62" t="s">
        <v>247</v>
      </c>
      <c r="E13" s="164" t="s">
        <v>33</v>
      </c>
      <c r="F13" s="296" t="str">
        <f>VLOOKUP($E13,'BDEW-Standard'!$B$3:$M$158,F$9,0)</f>
        <v>N24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8.4524100000000005E-2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1.0034007991768874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9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Dortmunder Netz GmbH</v>
      </c>
      <c r="D14" s="62" t="s">
        <v>247</v>
      </c>
      <c r="E14" s="164" t="s">
        <v>667</v>
      </c>
      <c r="F14" s="296" t="str">
        <f>VLOOKUP($E14,'BDEW-Standard'!$B$3:$M$158,F$9,0)</f>
        <v>HD4</v>
      </c>
      <c r="H14" s="273">
        <f>ROUND(VLOOKUP($E14,'BDEW-Standard'!$B$3:$M$158,H$9,0),7)</f>
        <v>3.0084346000000002</v>
      </c>
      <c r="I14" s="273">
        <f>ROUND(VLOOKUP($E14,'BDEW-Standard'!$B$3:$M$158,I$9,0),7)</f>
        <v>-36.607845300000001</v>
      </c>
      <c r="J14" s="273">
        <f>ROUND(VLOOKUP($E14,'BDEW-Standard'!$B$3:$M$158,J$9,0),7)</f>
        <v>7.3211870000000001</v>
      </c>
      <c r="K14" s="273">
        <f>ROUND(VLOOKUP($E14,'BDEW-Standard'!$B$3:$M$158,K$9,0),7)</f>
        <v>0.15496599999999999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0.97302438504000599</v>
      </c>
      <c r="R14" s="274">
        <f>ROUND(VLOOKUP(MID($E14,4,3),'Wochentag F(WT)'!$B$7:$J$22,R$9,0),4)</f>
        <v>1.03</v>
      </c>
      <c r="S14" s="274">
        <f>ROUND(VLOOKUP(MID($E14,4,3),'Wochentag F(WT)'!$B$7:$J$22,S$9,0),4)</f>
        <v>1.03</v>
      </c>
      <c r="T14" s="274">
        <f>ROUND(VLOOKUP(MID($E14,4,3),'Wochentag F(WT)'!$B$7:$J$22,T$9,0),4)</f>
        <v>1.02</v>
      </c>
      <c r="U14" s="274">
        <f>ROUND(VLOOKUP(MID($E14,4,3),'Wochentag F(WT)'!$B$7:$J$22,U$9,0),4)</f>
        <v>1.03</v>
      </c>
      <c r="V14" s="274">
        <f>ROUND(VLOOKUP(MID($E14,4,3),'Wochentag F(WT)'!$B$7:$J$22,V$9,0),4)</f>
        <v>1.01</v>
      </c>
      <c r="W14" s="274">
        <f>ROUND(VLOOKUP(MID($E14,4,3),'Wochentag F(WT)'!$B$7:$J$22,W$9,0),4)</f>
        <v>0.93</v>
      </c>
      <c r="X14" s="275">
        <f t="shared" si="2"/>
        <v>0.95000000000000018</v>
      </c>
      <c r="Y14" s="292"/>
      <c r="Z14" s="210"/>
    </row>
    <row r="15" spans="2:26" s="142" customFormat="1">
      <c r="B15" s="143">
        <v>4</v>
      </c>
      <c r="C15" s="144" t="str">
        <f t="shared" si="0"/>
        <v>Dortmunder Netz GmbH</v>
      </c>
      <c r="D15" s="62" t="s">
        <v>247</v>
      </c>
      <c r="E15" s="164" t="s">
        <v>668</v>
      </c>
      <c r="F15" s="296" t="str">
        <f>VLOOKUP($E15,'BDEW-Standard'!$B$3:$M$158,F$9,0)</f>
        <v>KO5</v>
      </c>
      <c r="H15" s="273">
        <f>ROUND(VLOOKUP($E15,'BDEW-Standard'!$B$3:$M$158,H$9,0),7)</f>
        <v>4.3624833000000001</v>
      </c>
      <c r="I15" s="273">
        <f>ROUND(VLOOKUP($E15,'BDEW-Standard'!$B$3:$M$158,I$9,0),7)</f>
        <v>-38.6634022</v>
      </c>
      <c r="J15" s="273">
        <f>ROUND(VLOOKUP($E15,'BDEW-Standard'!$B$3:$M$158,J$9,0),7)</f>
        <v>7.5974643999999998</v>
      </c>
      <c r="K15" s="273">
        <f>ROUND(VLOOKUP($E15,'BDEW-Standard'!$B$3:$M$158,K$9,0),7)</f>
        <v>8.3263999999999994E-3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0.84588853011795484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2"/>
      <c r="Z15" s="210"/>
    </row>
    <row r="16" spans="2:26" s="142" customFormat="1">
      <c r="B16" s="143">
        <v>5</v>
      </c>
      <c r="C16" s="144" t="str">
        <f t="shared" si="0"/>
        <v>Dortmunder Netz GmbH</v>
      </c>
      <c r="D16" s="62" t="s">
        <v>247</v>
      </c>
      <c r="E16" s="164" t="s">
        <v>669</v>
      </c>
      <c r="F16" s="296" t="str">
        <f>VLOOKUP($E16,'BDEW-Standard'!$B$3:$M$158,F$9,0)</f>
        <v>HA5</v>
      </c>
      <c r="H16" s="273">
        <f>ROUND(VLOOKUP($E16,'BDEW-Standard'!$B$3:$M$158,H$9,0),7)</f>
        <v>4.8252376000000003</v>
      </c>
      <c r="I16" s="273">
        <f>ROUND(VLOOKUP($E16,'BDEW-Standard'!$B$3:$M$158,I$9,0),7)</f>
        <v>-39.280256399999999</v>
      </c>
      <c r="J16" s="273">
        <f>ROUND(VLOOKUP($E16,'BDEW-Standard'!$B$3:$M$158,J$9,0),7)</f>
        <v>8.6240217000000001</v>
      </c>
      <c r="K16" s="273">
        <f>ROUND(VLOOKUP($E16,'BDEW-Standard'!$B$3:$M$158,K$9,0),7)</f>
        <v>9.9944999999999999E-3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0.7135891999263051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Dortmunder Netz GmbH</v>
      </c>
      <c r="D17" s="62" t="s">
        <v>247</v>
      </c>
      <c r="E17" s="164" t="s">
        <v>670</v>
      </c>
      <c r="F17" s="296" t="str">
        <f>VLOOKUP($E17,'BDEW-Standard'!$B$3:$M$158,F$9,0)</f>
        <v>MK5</v>
      </c>
      <c r="H17" s="273">
        <f>ROUND(VLOOKUP($E17,'BDEW-Standard'!$B$3:$M$158,H$9,0),7)</f>
        <v>3.5862354999999999</v>
      </c>
      <c r="I17" s="273">
        <f>ROUND(VLOOKUP($E17,'BDEW-Standard'!$B$3:$M$158,I$9,0),7)</f>
        <v>-37.080299400000001</v>
      </c>
      <c r="J17" s="273">
        <f>ROUND(VLOOKUP($E17,'BDEW-Standard'!$B$3:$M$158,J$9,0),7)</f>
        <v>8.2420571999999996</v>
      </c>
      <c r="K17" s="273">
        <f>ROUND(VLOOKUP($E17,'BDEW-Standard'!$B$3:$M$158,K$9,0),7)</f>
        <v>1.4600800000000001E-2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0.83553215880324316</v>
      </c>
      <c r="R17" s="274">
        <f>ROUND(VLOOKUP(MID($E17,4,3),'Wochentag F(WT)'!$B$7:$J$22,R$9,0),4)</f>
        <v>1.0699000000000001</v>
      </c>
      <c r="S17" s="274">
        <f>ROUND(VLOOKUP(MID($E17,4,3),'Wochentag F(WT)'!$B$7:$J$22,S$9,0),4)</f>
        <v>1.0365</v>
      </c>
      <c r="T17" s="274">
        <f>ROUND(VLOOKUP(MID($E17,4,3),'Wochentag F(WT)'!$B$7:$J$22,T$9,0),4)</f>
        <v>0.99329999999999996</v>
      </c>
      <c r="U17" s="274">
        <f>ROUND(VLOOKUP(MID($E17,4,3),'Wochentag F(WT)'!$B$7:$J$22,U$9,0),4)</f>
        <v>0.99480000000000002</v>
      </c>
      <c r="V17" s="274">
        <f>ROUND(VLOOKUP(MID($E17,4,3),'Wochentag F(WT)'!$B$7:$J$22,V$9,0),4)</f>
        <v>1.0659000000000001</v>
      </c>
      <c r="W17" s="274">
        <f>ROUND(VLOOKUP(MID($E17,4,3),'Wochentag F(WT)'!$B$7:$J$22,W$9,0),4)</f>
        <v>0.93620000000000003</v>
      </c>
      <c r="X17" s="275">
        <f t="shared" si="2"/>
        <v>0.90339999999999954</v>
      </c>
      <c r="Y17" s="292"/>
      <c r="Z17" s="210"/>
    </row>
    <row r="18" spans="2:26" s="142" customFormat="1">
      <c r="B18" s="143">
        <v>7</v>
      </c>
      <c r="C18" s="144" t="str">
        <f t="shared" si="0"/>
        <v>Dortmunder Netz GmbH</v>
      </c>
      <c r="D18" s="62" t="s">
        <v>247</v>
      </c>
      <c r="E18" s="164" t="s">
        <v>671</v>
      </c>
      <c r="F18" s="296" t="str">
        <f>VLOOKUP($E18,'BDEW-Standard'!$B$3:$M$158,F$9,0)</f>
        <v>MF5</v>
      </c>
      <c r="H18" s="273">
        <f>ROUND(VLOOKUP($E18,'BDEW-Standard'!$B$3:$M$158,H$9,0),7)</f>
        <v>2.6564405999999998</v>
      </c>
      <c r="I18" s="273">
        <f>ROUND(VLOOKUP($E18,'BDEW-Standard'!$B$3:$M$158,I$9,0),7)</f>
        <v>-35.2516927</v>
      </c>
      <c r="J18" s="273">
        <f>ROUND(VLOOKUP($E18,'BDEW-Standard'!$B$3:$M$158,J$9,0),7)</f>
        <v>6.5182659000000003</v>
      </c>
      <c r="K18" s="273">
        <f>ROUND(VLOOKUP($E18,'BDEW-Standard'!$B$3:$M$158,K$9,0),7)</f>
        <v>8.1205899999999998E-2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1.0038516847509584</v>
      </c>
      <c r="R18" s="274">
        <f>ROUND(VLOOKUP(MID($E18,4,3),'Wochentag F(WT)'!$B$7:$J$22,R$9,0),4)</f>
        <v>1.0354000000000001</v>
      </c>
      <c r="S18" s="274">
        <f>ROUND(VLOOKUP(MID($E18,4,3),'Wochentag F(WT)'!$B$7:$J$22,S$9,0),4)</f>
        <v>1.0523</v>
      </c>
      <c r="T18" s="274">
        <f>ROUND(VLOOKUP(MID($E18,4,3),'Wochentag F(WT)'!$B$7:$J$22,T$9,0),4)</f>
        <v>1.0448999999999999</v>
      </c>
      <c r="U18" s="274">
        <f>ROUND(VLOOKUP(MID($E18,4,3),'Wochentag F(WT)'!$B$7:$J$22,U$9,0),4)</f>
        <v>1.0494000000000001</v>
      </c>
      <c r="V18" s="274">
        <f>ROUND(VLOOKUP(MID($E18,4,3),'Wochentag F(WT)'!$B$7:$J$22,V$9,0),4)</f>
        <v>0.98850000000000005</v>
      </c>
      <c r="W18" s="274">
        <f>ROUND(VLOOKUP(MID($E18,4,3),'Wochentag F(WT)'!$B$7:$J$22,W$9,0),4)</f>
        <v>0.88600000000000001</v>
      </c>
      <c r="X18" s="275">
        <f t="shared" si="2"/>
        <v>0.94349999999999934</v>
      </c>
      <c r="Y18" s="292"/>
      <c r="Z18" s="210"/>
    </row>
    <row r="19" spans="2:26" s="142" customFormat="1">
      <c r="B19" s="143">
        <v>8</v>
      </c>
      <c r="C19" s="144" t="str">
        <f t="shared" si="0"/>
        <v>Dortmunder Netz GmbH</v>
      </c>
      <c r="D19" s="62" t="s">
        <v>247</v>
      </c>
      <c r="E19" s="164" t="s">
        <v>4</v>
      </c>
      <c r="F19" s="296" t="str">
        <f>VLOOKUP($E19,'BDEW-Standard'!$B$3:$M$158,F$9,0)</f>
        <v>HK3</v>
      </c>
      <c r="H19" s="273">
        <f>ROUND(VLOOKUP($E19,'BDEW-Standard'!$B$3:$M$158,H$9,0),7)</f>
        <v>0.40409319999999999</v>
      </c>
      <c r="I19" s="273">
        <f>ROUND(VLOOKUP($E19,'BDEW-Standard'!$B$3:$M$158,I$9,0),7)</f>
        <v>-24.439296800000001</v>
      </c>
      <c r="J19" s="273">
        <f>ROUND(VLOOKUP($E19,'BDEW-Standard'!$B$3:$M$158,J$9,0),7)</f>
        <v>6.5718174999999999</v>
      </c>
      <c r="K19" s="273">
        <f>ROUND(VLOOKUP($E19,'BDEW-Standard'!$B$3:$M$158,K$9,0),7)</f>
        <v>0.71077100000000004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1.0561214000512988</v>
      </c>
      <c r="R19" s="274">
        <f>ROUND(VLOOKUP(MID($E19,4,3),'Wochentag F(WT)'!$B$7:$J$22,R$9,0),4)</f>
        <v>1</v>
      </c>
      <c r="S19" s="274">
        <f>ROUND(VLOOKUP(MID($E19,4,3),'Wochentag F(WT)'!$B$7:$J$22,S$9,0),4)</f>
        <v>1</v>
      </c>
      <c r="T19" s="274">
        <f>ROUND(VLOOKUP(MID($E19,4,3),'Wochentag F(WT)'!$B$7:$J$22,T$9,0),4)</f>
        <v>1</v>
      </c>
      <c r="U19" s="274">
        <f>ROUND(VLOOKUP(MID($E19,4,3),'Wochentag F(WT)'!$B$7:$J$22,U$9,0),4)</f>
        <v>1</v>
      </c>
      <c r="V19" s="274">
        <f>ROUND(VLOOKUP(MID($E19,4,3),'Wochentag F(WT)'!$B$7:$J$22,V$9,0),4)</f>
        <v>1</v>
      </c>
      <c r="W19" s="274">
        <f>ROUND(VLOOKUP(MID($E19,4,3),'Wochentag F(WT)'!$B$7:$J$22,W$9,0),4)</f>
        <v>1</v>
      </c>
      <c r="X19" s="275">
        <f t="shared" si="2"/>
        <v>1</v>
      </c>
      <c r="Y19" s="292"/>
      <c r="Z19" s="210"/>
    </row>
    <row r="20" spans="2:26" s="142" customFormat="1">
      <c r="B20" s="143">
        <v>9</v>
      </c>
      <c r="C20" s="144" t="str">
        <f t="shared" si="0"/>
        <v>Dortmunder Netz GmbH</v>
      </c>
      <c r="D20" s="62"/>
      <c r="E20" s="165"/>
      <c r="F20" s="296"/>
      <c r="H20" s="276"/>
      <c r="I20" s="276"/>
      <c r="J20" s="276"/>
      <c r="K20" s="276"/>
      <c r="L20" s="337"/>
      <c r="M20" s="276"/>
      <c r="N20" s="276"/>
      <c r="O20" s="276"/>
      <c r="P20" s="276"/>
      <c r="Q20" s="339"/>
      <c r="R20" s="277"/>
      <c r="S20" s="277"/>
      <c r="T20" s="277"/>
      <c r="U20" s="277"/>
      <c r="V20" s="277"/>
      <c r="W20" s="277"/>
      <c r="X20" s="278"/>
      <c r="Y20" s="292"/>
      <c r="Z20" s="210"/>
    </row>
    <row r="21" spans="2:26" s="142" customFormat="1">
      <c r="B21" s="143">
        <v>10</v>
      </c>
      <c r="C21" s="144" t="str">
        <f t="shared" si="0"/>
        <v>Dortmunder Netz GmbH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Dortmunder Netz GmbH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Dortmunder Netz GmbH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Dortmunder Netz GmbH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Dortmunder Netz GmbH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Dortmunder Netz GmbH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Dortmunder Netz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Dortmunder Netz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Dortmunder Netz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Dortmunder Netz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Dortmunder Netz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Dortmunder Netz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Dortmunder Netz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Dortmunder Netz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Dortmunder Netz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Dortmunder Netz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Dortmunder Netz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Dortmunder Netz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Dortmunder Netz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Dortmunder Netz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Dortmunder Netz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19 H11:K19 M11:P19 R11:Y19 R21:Y41 M21:P41 H21:K41 F21:F41">
    <cfRule type="expression" dxfId="17" priority="17">
      <formula>ISERROR(F11)</formula>
    </cfRule>
  </conditionalFormatting>
  <conditionalFormatting sqref="Y12:Y19 E12:F19 E21:F41 Y21:Y41">
    <cfRule type="duplicateValues" dxfId="16" priority="39"/>
  </conditionalFormatting>
  <conditionalFormatting sqref="L11:L19 L21:L41">
    <cfRule type="expression" dxfId="15" priority="8">
      <formula>ISERROR(L11)</formula>
    </cfRule>
  </conditionalFormatting>
  <conditionalFormatting sqref="Q11:Q19 Q21:Q41">
    <cfRule type="expression" dxfId="14" priority="7">
      <formula>ISERROR(Q11)</formula>
    </cfRule>
  </conditionalFormatting>
  <conditionalFormatting sqref="R20:Y20 M20:P20 H20:K20 F20">
    <cfRule type="expression" dxfId="13" priority="4">
      <formula>ISERROR(F20)</formula>
    </cfRule>
  </conditionalFormatting>
  <conditionalFormatting sqref="E20:F20 Y20">
    <cfRule type="duplicateValues" dxfId="12" priority="6"/>
  </conditionalFormatting>
  <conditionalFormatting sqref="L20">
    <cfRule type="expression" dxfId="11" priority="2">
      <formula>ISERROR(L20)</formula>
    </cfRule>
  </conditionalFormatting>
  <conditionalFormatting sqref="Q20">
    <cfRule type="expression" dxfId="10" priority="1">
      <formula>ISERROR(Q20)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9 F12:P19 G20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D11:D19 D21:D41</xm:sqref>
        </x14:conditionalFormatting>
        <x14:conditionalFormatting xmlns:xm="http://schemas.microsoft.com/office/excel/2006/main">
          <x14:cfRule type="expression" priority="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Y11:Y19 Y21:Y41</xm:sqref>
        </x14:conditionalFormatting>
        <x14:conditionalFormatting xmlns:xm="http://schemas.microsoft.com/office/excel/2006/main">
          <x14:cfRule type="expression" priority="5" id="{4F75C830-567E-4B42-AC3B-C098EEF4B8F8}">
            <xm:f>D20&lt;&gt;IF(ISERROR(VLOOKUP($E20,'BDEW-Standard'!$B$3:$M$158,1,0)),"Ind.-Koef.","BDEW")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3" id="{954FAE31-2B85-4E33-996F-07228621D061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topLeftCell="A4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Dortmunder Netz GmbH</v>
      </c>
      <c r="D4" s="76"/>
      <c r="G4" s="76"/>
      <c r="I4" s="76"/>
      <c r="J4" s="77"/>
      <c r="M4" s="86" t="s">
        <v>536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Dortmunder Netz GmbH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987009030004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580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542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542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Ralf Mika</cp:lastModifiedBy>
  <cp:lastPrinted>2015-03-20T22:59:10Z</cp:lastPrinted>
  <dcterms:created xsi:type="dcterms:W3CDTF">2015-01-15T05:25:41Z</dcterms:created>
  <dcterms:modified xsi:type="dcterms:W3CDTF">2020-02-05T11:51:29Z</dcterms:modified>
</cp:coreProperties>
</file>